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3250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C26" i="2"/>
  <c r="C27"/>
  <c r="C25"/>
  <c r="B23"/>
  <c r="C23"/>
  <c r="E24"/>
  <c r="C24"/>
  <c r="C22"/>
  <c r="C21"/>
  <c r="C20"/>
  <c r="C19"/>
  <c r="C18"/>
  <c r="E16"/>
  <c r="C16"/>
  <c r="C15"/>
  <c r="C14"/>
  <c r="C13"/>
  <c r="C11"/>
  <c r="C10"/>
  <c r="B27"/>
  <c r="B25"/>
  <c r="B24"/>
  <c r="B22"/>
  <c r="D22" s="1"/>
  <c r="E22" s="1"/>
  <c r="B21"/>
  <c r="B20"/>
  <c r="B19"/>
  <c r="B18"/>
  <c r="B16"/>
  <c r="B15"/>
  <c r="B14"/>
  <c r="B13"/>
  <c r="B11"/>
  <c r="B10"/>
  <c r="B26"/>
  <c r="D18"/>
  <c r="E18" s="1"/>
  <c r="D17"/>
  <c r="D11" l="1"/>
  <c r="E11" s="1"/>
  <c r="D19"/>
  <c r="E19" s="1"/>
  <c r="D24"/>
  <c r="D20"/>
  <c r="E20" s="1"/>
  <c r="D27"/>
  <c r="E27" s="1"/>
  <c r="D25"/>
  <c r="E25" s="1"/>
  <c r="D21"/>
  <c r="E21" s="1"/>
  <c r="D23"/>
  <c r="E23" s="1"/>
  <c r="D16"/>
  <c r="D13"/>
  <c r="E13" s="1"/>
  <c r="D26"/>
  <c r="E26" s="1"/>
  <c r="D14"/>
  <c r="E14" s="1"/>
  <c r="D15"/>
  <c r="E15" s="1"/>
  <c r="C12" l="1"/>
  <c r="D10"/>
  <c r="E10" s="1"/>
  <c r="B12"/>
  <c r="D12" l="1"/>
  <c r="E12" s="1"/>
</calcChain>
</file>

<file path=xl/sharedStrings.xml><?xml version="1.0" encoding="utf-8"?>
<sst xmlns="http://schemas.openxmlformats.org/spreadsheetml/2006/main" count="24" uniqueCount="24">
  <si>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</si>
  <si>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</si>
  <si>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</si>
  <si>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</si>
  <si>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</si>
  <si>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</si>
  <si>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</si>
  <si>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</si>
  <si>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</si>
  <si>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</si>
  <si>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</si>
  <si>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</si>
  <si>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</si>
  <si>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</si>
  <si>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</si>
  <si>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</si>
  <si>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</si>
  <si>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</si>
  <si>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</si>
  <si>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Безвозмездные денежные поступления от бюджетов других уровней</t>
  </si>
  <si>
    <t>темп                 роста(+)         снижения (-)</t>
  </si>
  <si>
    <t>2022 год</t>
  </si>
  <si>
    <t>2023год</t>
  </si>
  <si>
    <t>Сопоставимая информация  о финансовых результатах деятельности МО "Всеволожский муниципальный район" Ленинградской области  на 01.01.2024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</si>
</sst>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0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3" xfId="0" applyNumberFormat="1" applyFont="1" applyFill="1" applyBorder="1" applyProtection="1">
      <protection locked="0"/>
    </xf>
    <xf numFmtId="4" fontId="18" fillId="4" borderId="94" xfId="64" applyNumberFormat="1" applyFont="1" applyFill="1" applyBorder="1" applyAlignment="1" applyProtection="1">
      <alignment horizontal="right" wrapText="1"/>
    </xf>
    <xf numFmtId="4" fontId="19" fillId="4" borderId="96" xfId="0" applyNumberFormat="1" applyFont="1" applyFill="1" applyBorder="1" applyProtection="1">
      <protection locked="0"/>
    </xf>
    <xf numFmtId="4" fontId="22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10" fontId="22" fillId="4" borderId="95" xfId="0" applyNumberFormat="1" applyFont="1" applyFill="1" applyBorder="1" applyProtection="1">
      <protection locked="0"/>
    </xf>
    <xf numFmtId="10" fontId="22" fillId="4" borderId="99" xfId="0" applyNumberFormat="1" applyFont="1" applyFill="1" applyBorder="1" applyProtection="1"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2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sqref="A1:E27"/>
    </sheetView>
  </sheetViews>
  <sheetFormatPr defaultColWidth="9.140625" defaultRowHeight="18.75"/>
  <cols>
    <col min="1" max="1" width="66" style="1" customWidth="1"/>
    <col min="2" max="2" width="27.5703125" style="1" customWidth="1"/>
    <col min="3" max="3" width="29" style="1" customWidth="1"/>
    <col min="4" max="4" width="28.855468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48" t="s">
        <v>23</v>
      </c>
      <c r="B1" s="48"/>
      <c r="C1" s="48"/>
      <c r="D1" s="48"/>
      <c r="E1" s="48"/>
    </row>
    <row r="2" spans="1:6" ht="18.75" customHeight="1">
      <c r="A2" s="48"/>
      <c r="B2" s="48"/>
      <c r="C2" s="48"/>
      <c r="D2" s="48"/>
      <c r="E2" s="48"/>
    </row>
    <row r="3" spans="1:6">
      <c r="A3" s="48"/>
      <c r="B3" s="48"/>
      <c r="C3" s="48"/>
      <c r="D3" s="48"/>
      <c r="E3" s="48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49" t="s">
        <v>0</v>
      </c>
      <c r="B6" s="59" t="s">
        <v>21</v>
      </c>
      <c r="C6" s="50" t="s">
        <v>22</v>
      </c>
      <c r="D6" s="53" t="s">
        <v>18</v>
      </c>
      <c r="E6" s="56" t="s">
        <v>20</v>
      </c>
    </row>
    <row r="7" spans="1:6">
      <c r="A7" s="49"/>
      <c r="B7" s="49"/>
      <c r="C7" s="51"/>
      <c r="D7" s="54"/>
      <c r="E7" s="57"/>
    </row>
    <row r="8" spans="1:6" ht="54" customHeight="1">
      <c r="A8" s="49"/>
      <c r="B8" s="49"/>
      <c r="C8" s="52"/>
      <c r="D8" s="55"/>
      <c r="E8" s="58"/>
    </row>
    <row r="9" spans="1:6" ht="19.5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9.5" thickBot="1">
      <c r="A10" s="29" t="s">
        <v>11</v>
      </c>
      <c r="B10" s="37">
        <f>24083244956.74/1000</f>
        <v>24083244.956740003</v>
      </c>
      <c r="C10" s="37">
        <f>26143568217.68/1000</f>
        <v>26143568.21768</v>
      </c>
      <c r="D10" s="40">
        <f>C10-B10</f>
        <v>2060323.2609399967</v>
      </c>
      <c r="E10" s="36">
        <f>(D10)/B10</f>
        <v>8.5550068715444794E-2</v>
      </c>
    </row>
    <row r="11" spans="1:6" s="2" customFormat="1">
      <c r="A11" s="6" t="s">
        <v>1</v>
      </c>
      <c r="B11" s="17">
        <f>7556785880.66/1000</f>
        <v>7556785.8806600003</v>
      </c>
      <c r="C11" s="17">
        <f>8083999725.7/1000</f>
        <v>8083999.7256999994</v>
      </c>
      <c r="D11" s="41">
        <f t="shared" ref="D11:D27" si="0">C11-B11</f>
        <v>527213.84503999911</v>
      </c>
      <c r="E11" s="34">
        <f t="shared" ref="E11:E24" si="1">(D11)/B11</f>
        <v>6.9766942370206864E-2</v>
      </c>
    </row>
    <row r="12" spans="1:6" s="2" customFormat="1">
      <c r="A12" s="6" t="s">
        <v>17</v>
      </c>
      <c r="B12" s="19">
        <f>B10-B11</f>
        <v>16526459.076080002</v>
      </c>
      <c r="C12" s="19">
        <f>C10-C11</f>
        <v>18059568.491980001</v>
      </c>
      <c r="D12" s="28">
        <f t="shared" si="0"/>
        <v>1533109.4158999994</v>
      </c>
      <c r="E12" s="38">
        <f>(D12)/B12</f>
        <v>9.27669628952148E-2</v>
      </c>
      <c r="F12" s="14"/>
    </row>
    <row r="13" spans="1:6" s="2" customFormat="1" ht="38.25" thickBot="1">
      <c r="A13" s="35" t="s">
        <v>19</v>
      </c>
      <c r="B13" s="19">
        <f>(9930324851.23+1304734163.52)/1000</f>
        <v>11235059.01475</v>
      </c>
      <c r="C13" s="19">
        <f>(11733924995.3823+1696898421.32)/1000</f>
        <v>13430823.416702298</v>
      </c>
      <c r="D13" s="28">
        <f t="shared" si="0"/>
        <v>2195764.4019522984</v>
      </c>
      <c r="E13" s="39">
        <f t="shared" si="1"/>
        <v>0.19543861755150363</v>
      </c>
      <c r="F13" s="14"/>
    </row>
    <row r="14" spans="1:6" s="2" customFormat="1" ht="19.5" thickBot="1">
      <c r="A14" s="15" t="s">
        <v>10</v>
      </c>
      <c r="B14" s="42">
        <f>19218650621.15/1000</f>
        <v>19218650.621150002</v>
      </c>
      <c r="C14" s="42">
        <f>23504829121.55/1000</f>
        <v>23504829.121549997</v>
      </c>
      <c r="D14" s="43">
        <f t="shared" si="0"/>
        <v>4286178.5003999956</v>
      </c>
      <c r="E14" s="47">
        <f t="shared" si="1"/>
        <v>0.22302182317020133</v>
      </c>
    </row>
    <row r="15" spans="1:6" s="2" customFormat="1" ht="37.5">
      <c r="A15" s="6" t="s">
        <v>2</v>
      </c>
      <c r="B15" s="17">
        <f>820308343.17/1000</f>
        <v>820308.34317000001</v>
      </c>
      <c r="C15" s="17">
        <f>955826963.55/1000</f>
        <v>955826.96354999999</v>
      </c>
      <c r="D15" s="41">
        <f t="shared" si="0"/>
        <v>135518.62037999998</v>
      </c>
      <c r="E15" s="38">
        <f t="shared" si="1"/>
        <v>0.16520448866374046</v>
      </c>
      <c r="F15" s="14"/>
    </row>
    <row r="16" spans="1:6" s="2" customFormat="1">
      <c r="A16" s="4" t="s">
        <v>3</v>
      </c>
      <c r="B16" s="20">
        <f>978475006.07/1000</f>
        <v>978475.00607</v>
      </c>
      <c r="C16" s="20">
        <f>1075215287.16/1000</f>
        <v>1075215.2871600001</v>
      </c>
      <c r="D16" s="44">
        <f t="shared" si="0"/>
        <v>96740.281090000062</v>
      </c>
      <c r="E16" s="46">
        <f t="shared" si="1"/>
        <v>9.8868423301432057E-2</v>
      </c>
    </row>
    <row r="17" spans="1:6" s="2" customFormat="1" ht="37.5">
      <c r="A17" s="4" t="s">
        <v>4</v>
      </c>
      <c r="B17" s="20">
        <v>0</v>
      </c>
      <c r="C17" s="20">
        <v>0</v>
      </c>
      <c r="D17" s="44">
        <f t="shared" si="0"/>
        <v>0</v>
      </c>
      <c r="E17" s="38">
        <v>0</v>
      </c>
    </row>
    <row r="18" spans="1:6" s="2" customFormat="1">
      <c r="A18" s="5" t="s">
        <v>5</v>
      </c>
      <c r="B18" s="21">
        <f>(12879359484.35+2623017655.32)/1000</f>
        <v>15502377.139669999</v>
      </c>
      <c r="C18" s="21">
        <f>(14941430927.44+4714133542.62)/1000</f>
        <v>19655564.470060002</v>
      </c>
      <c r="D18" s="44">
        <f t="shared" si="0"/>
        <v>4153187.3303900026</v>
      </c>
      <c r="E18" s="38">
        <f t="shared" si="1"/>
        <v>0.26790648253306604</v>
      </c>
    </row>
    <row r="19" spans="1:6" s="2" customFormat="1">
      <c r="A19" s="5" t="s">
        <v>6</v>
      </c>
      <c r="B19" s="21">
        <f>1655622702.03/1000</f>
        <v>1655622.70203</v>
      </c>
      <c r="C19" s="21">
        <f>(1277222050.87+202543620.07)/1000</f>
        <v>1479765.6709399999</v>
      </c>
      <c r="D19" s="44">
        <f t="shared" si="0"/>
        <v>-175857.03109000018</v>
      </c>
      <c r="E19" s="38">
        <f t="shared" si="1"/>
        <v>-0.106218059751402</v>
      </c>
    </row>
    <row r="20" spans="1:6" s="2" customFormat="1">
      <c r="A20" s="5" t="s">
        <v>7</v>
      </c>
      <c r="B20" s="21">
        <f>161170142.9/1000</f>
        <v>161170.14290000001</v>
      </c>
      <c r="C20" s="21">
        <f>196037889.6/1000</f>
        <v>196037.88959999999</v>
      </c>
      <c r="D20" s="44">
        <f t="shared" si="0"/>
        <v>34867.746699999989</v>
      </c>
      <c r="E20" s="38">
        <f t="shared" si="1"/>
        <v>0.21634122842240147</v>
      </c>
    </row>
    <row r="21" spans="1:6" s="2" customFormat="1">
      <c r="A21" s="5" t="s">
        <v>8</v>
      </c>
      <c r="B21" s="21">
        <f>75537621.49/1000</f>
        <v>75537.62148999999</v>
      </c>
      <c r="C21" s="21">
        <f>109464087.15/1000</f>
        <v>109464.08715000001</v>
      </c>
      <c r="D21" s="44">
        <f t="shared" si="0"/>
        <v>33926.465660000016</v>
      </c>
      <c r="E21" s="38">
        <f t="shared" si="1"/>
        <v>0.44913335885868944</v>
      </c>
    </row>
    <row r="22" spans="1:6" s="2" customFormat="1" ht="19.5" thickBot="1">
      <c r="A22" s="7" t="s">
        <v>9</v>
      </c>
      <c r="B22" s="22">
        <f>25159665.82/1000</f>
        <v>25159.665820000002</v>
      </c>
      <c r="C22" s="22">
        <f>32954753.09/1000</f>
        <v>32954.753089999998</v>
      </c>
      <c r="D22" s="45">
        <f t="shared" si="0"/>
        <v>7795.0872699999964</v>
      </c>
      <c r="E22" s="39">
        <f t="shared" si="1"/>
        <v>0.30982475386471553</v>
      </c>
    </row>
    <row r="23" spans="1:6" s="2" customFormat="1" ht="19.5" thickBot="1">
      <c r="A23" s="16" t="s">
        <v>12</v>
      </c>
      <c r="B23" s="18">
        <f>4864594335.59/1000</f>
        <v>4864594.3355900003</v>
      </c>
      <c r="C23" s="18">
        <f>2638739096.13/1000</f>
        <v>2638739.09613</v>
      </c>
      <c r="D23" s="40">
        <f t="shared" si="0"/>
        <v>-2225855.2394600003</v>
      </c>
      <c r="E23" s="39">
        <f t="shared" si="1"/>
        <v>-0.45756235482481161</v>
      </c>
    </row>
    <row r="24" spans="1:6" s="2" customFormat="1">
      <c r="A24" s="8" t="s">
        <v>13</v>
      </c>
      <c r="B24" s="23">
        <f>-135686760.92/1000</f>
        <v>-135686.76092</v>
      </c>
      <c r="C24" s="23">
        <f>-122891108.5/1000</f>
        <v>-122891.1085</v>
      </c>
      <c r="D24" s="33">
        <f t="shared" si="0"/>
        <v>12795.652419999999</v>
      </c>
      <c r="E24" s="39">
        <f t="shared" si="1"/>
        <v>-9.4302880643928333E-2</v>
      </c>
      <c r="F24" s="14"/>
    </row>
    <row r="25" spans="1:6" s="2" customFormat="1" ht="37.5">
      <c r="A25" s="9" t="s">
        <v>14</v>
      </c>
      <c r="B25" s="26">
        <f>5000281096.51/1000</f>
        <v>5000281.0965100005</v>
      </c>
      <c r="C25" s="26">
        <f>2761630204.63/1000</f>
        <v>2761630.2046300001</v>
      </c>
      <c r="D25" s="28">
        <f t="shared" si="0"/>
        <v>-2238650.8918800005</v>
      </c>
      <c r="E25" s="39">
        <f t="shared" ref="E25:E27" si="2">(D25)/B25</f>
        <v>-0.4477050087129083</v>
      </c>
      <c r="F25" s="14"/>
    </row>
    <row r="26" spans="1:6" s="2" customFormat="1">
      <c r="A26" s="10" t="s">
        <v>15</v>
      </c>
      <c r="B26" s="24">
        <f>10968891308.54/1000</f>
        <v>10968891.308540002</v>
      </c>
      <c r="C26" s="24">
        <f>7851691631.93/1000</f>
        <v>7851691.6319300001</v>
      </c>
      <c r="D26" s="28">
        <f t="shared" si="0"/>
        <v>-3117199.6766100014</v>
      </c>
      <c r="E26" s="39">
        <f t="shared" si="2"/>
        <v>-0.28418548319309689</v>
      </c>
    </row>
    <row r="27" spans="1:6" s="2" customFormat="1">
      <c r="A27" s="3" t="s">
        <v>16</v>
      </c>
      <c r="B27" s="25">
        <f>2232833803.7/1000</f>
        <v>2232833.8036999996</v>
      </c>
      <c r="C27" s="25">
        <f>2169624055.52/1000</f>
        <v>2169624.0555199999</v>
      </c>
      <c r="D27" s="28">
        <f t="shared" si="0"/>
        <v>-63209.748179999646</v>
      </c>
      <c r="E27" s="38">
        <f t="shared" si="2"/>
        <v>-2.8309204238692376E-2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2024-03-19T11:37:03Z</cp:lastPrinted>
  <dcterms:created xsi:type="dcterms:W3CDTF">2019-10-30T07:07:57Z</dcterms:created>
  <dcterms:modified xsi:type="dcterms:W3CDTF">2024-03-19T11:38:04Z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